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2000\novaetapa$\URBANISME\LLIC OBRES\MODELS INSTÀNCIA URBANISME\"/>
    </mc:Choice>
  </mc:AlternateContent>
  <xr:revisionPtr revIDLastSave="0" documentId="13_ncr:1_{EBBBA12F-2634-4720-A14F-F28B89911450}" xr6:coauthVersionLast="47" xr6:coauthVersionMax="47" xr10:uidLastSave="{00000000-0000-0000-0000-000000000000}"/>
  <workbookProtection workbookAlgorithmName="SHA-512" workbookHashValue="oBUGqZbMDzZMZV+vHQz3nHhesatXMCsACHnoCeYCKe0kqebCruONKpaWFHzdBTBEHkIBzw/sSKsPKCdn8oyYAA==" workbookSaltValue="ly5RwaLXlEnC+G8th//crw==" workbookSpinCount="100000" lockStructure="1"/>
  <bookViews>
    <workbookView xWindow="-120" yWindow="-120" windowWidth="29040" windowHeight="15840" xr2:uid="{00000000-000D-0000-FFFF-FFFF00000000}"/>
  </bookViews>
  <sheets>
    <sheet name="OBRES" sheetId="1" r:id="rId1"/>
    <sheet name="BASE_IMPORTS" sheetId="2" state="hidden" r:id="rId2"/>
  </sheets>
  <definedNames>
    <definedName name="_xlnm.Print_Area" localSheetId="0">OBRES!$A$1:$P$83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" l="1"/>
  <c r="J29" i="2"/>
  <c r="L27" i="1"/>
  <c r="J19" i="2"/>
  <c r="J25" i="2"/>
  <c r="P33" i="1"/>
  <c r="P59" i="1"/>
  <c r="P27" i="1"/>
  <c r="J26" i="2"/>
  <c r="J22" i="2"/>
  <c r="J20" i="2"/>
  <c r="K20" i="2" s="1"/>
  <c r="J21" i="2" s="1"/>
  <c r="J23" i="2" l="1"/>
  <c r="P50" i="1"/>
  <c r="J27" i="2"/>
  <c r="P53" i="1" l="1"/>
  <c r="P56" i="1" s="1"/>
  <c r="P64" i="1" l="1"/>
</calcChain>
</file>

<file path=xl/sharedStrings.xml><?xml version="1.0" encoding="utf-8"?>
<sst xmlns="http://schemas.openxmlformats.org/spreadsheetml/2006/main" count="116" uniqueCount="106">
  <si>
    <t xml:space="preserve">EXPEDIENT NÚM. </t>
  </si>
  <si>
    <t>PROMOTOR</t>
  </si>
  <si>
    <t>DNI/NIF</t>
  </si>
  <si>
    <t>SITUACIÓ DE L'OBRA</t>
  </si>
  <si>
    <t>SOL·LICITANT</t>
  </si>
  <si>
    <t>OBRES</t>
  </si>
  <si>
    <t>PRÒRROGA DE LLICÈNCIA D'OBRES</t>
  </si>
  <si>
    <t>PRIMERA OCUPACIÓ O UTILITZACIÓ D'OBRES</t>
  </si>
  <si>
    <t>OF 5 ICIO</t>
  </si>
  <si>
    <t xml:space="preserve">Gravamen </t>
  </si>
  <si>
    <t>OF 9 TAXES URBANISTIQUES</t>
  </si>
  <si>
    <t>1A OCUPACIO</t>
  </si>
  <si>
    <t>PRORROGA</t>
  </si>
  <si>
    <t>PARCEL·LACIO</t>
  </si>
  <si>
    <t>CANVI DE TITULAR</t>
  </si>
  <si>
    <t>TIPUS</t>
  </si>
  <si>
    <t>MINIM</t>
  </si>
  <si>
    <t>CANVI D'US</t>
  </si>
  <si>
    <t>A HABITATGE</t>
  </si>
  <si>
    <t>A ALTRE ÚS</t>
  </si>
  <si>
    <t>FIANÇA</t>
  </si>
  <si>
    <t>VORERA</t>
  </si>
  <si>
    <t>ASFALT</t>
  </si>
  <si>
    <t>PARCEL·LACIÓ / DIVISIÓ HORITZONTAL</t>
  </si>
  <si>
    <t>CANVI DE TITULAR DE LA LLICÈNCIA</t>
  </si>
  <si>
    <t>Impost d'obres i construccions (ICIO)</t>
  </si>
  <si>
    <t>TOTAL Impost d'obres i construccions (ICIO)</t>
  </si>
  <si>
    <t>CASOS D'APLICACIÓ DE BONIFICACIONS:</t>
  </si>
  <si>
    <t>Dipòsit per desperfectes a la via pública</t>
  </si>
  <si>
    <t>Taxa expedició de llicència</t>
  </si>
  <si>
    <t>MÍNIM</t>
  </si>
  <si>
    <t xml:space="preserve">ES29 2100 0221 2402 0006 4491 Caixabank
ES17 0075 0365 0306 6120 0157 Banco Santander
ES93 0182 5595 4502 0017 0255 Banco Bilbao Vizcaya Argentaria
</t>
  </si>
  <si>
    <t>Forma de pagament:</t>
  </si>
  <si>
    <t>- Transferència Bancària a una d'aquestes entitats:</t>
  </si>
  <si>
    <t>TOTAL AUTOLIQUIDACIÓ</t>
  </si>
  <si>
    <t>INSTRUCCIONS D'EMPLENAMENT:</t>
  </si>
  <si>
    <t>DESCRIPCIO</t>
  </si>
  <si>
    <t>ORDENANCES FISCALS 2021</t>
  </si>
  <si>
    <t>PRESSUPOST DE L'OBRA  (BASE LIQUIDABLE)</t>
  </si>
  <si>
    <t>PRESSUPOST (BASE LIQUIDABLE)</t>
  </si>
  <si>
    <t>DIPÒSIT:</t>
  </si>
  <si>
    <t>- Tarjeta bancària a l'OAC</t>
  </si>
  <si>
    <t>OBRES (LLICÈNCIA O COMUNICACIÓ PRÈVIA) I CANVIS D'ÚS</t>
  </si>
  <si>
    <t>EDIFICI RESIDENCIAL PLURIFAMILIAR</t>
  </si>
  <si>
    <t>EDIFICI INDUSTRIAL</t>
  </si>
  <si>
    <t>EDIFICI COMERCIAL</t>
  </si>
  <si>
    <t>ALTRES</t>
  </si>
  <si>
    <t>€ / UNITAT</t>
  </si>
  <si>
    <t>HABITATGE UNIFAMILIAR</t>
  </si>
  <si>
    <t>INDICAR LA TIPOLOGIA DE L'EDIFICACIÓ I EL NOMBRE D'UNITATS INDEPENDENTS:</t>
  </si>
  <si>
    <t>(HABITATGES, LOCALS, PLANTA D'APARCAMENT, NAU INDEPENDENT, ETC)</t>
  </si>
  <si>
    <t>UNITATS</t>
  </si>
  <si>
    <t>QUOTA</t>
  </si>
  <si>
    <t>PLURIFAMILIAR/UT</t>
  </si>
  <si>
    <t>UNIFAMILIAR</t>
  </si>
  <si>
    <t>INDUSTRIAL/COMERCIAL/ALTRES/UT</t>
  </si>
  <si>
    <t xml:space="preserve">LEGALITZACIÓ OBRES EXECUTADES:  </t>
  </si>
  <si>
    <t>- ESCOLLIR TIPOLOGIA -</t>
  </si>
  <si>
    <t>LEGALITZACIÓ</t>
  </si>
  <si>
    <t>SI</t>
  </si>
  <si>
    <t>NO</t>
  </si>
  <si>
    <t>CANVI DÚS</t>
  </si>
  <si>
    <t>- ESCOLLIR  -</t>
  </si>
  <si>
    <t>CANVI A ÚS RESIDENCIAL</t>
  </si>
  <si>
    <t>CANVI A ALTRES USOS</t>
  </si>
  <si>
    <t xml:space="preserve">CANVI DÚS DE L'EDIFICACIÓ:  </t>
  </si>
  <si>
    <t>TAXA RESULTANT</t>
  </si>
  <si>
    <t>1 OBRES</t>
  </si>
  <si>
    <t>2 PRIMERA OCUPACIO</t>
  </si>
  <si>
    <t>3 PRÒRROGA</t>
  </si>
  <si>
    <t>4 CANVI TITULAR</t>
  </si>
  <si>
    <t>IMPORT LEGALITZACIÓ</t>
  </si>
  <si>
    <t>Calcul % possible Legalització</t>
  </si>
  <si>
    <t>CANVI D'ÚS</t>
  </si>
  <si>
    <t>TOTAL</t>
  </si>
  <si>
    <t>(Art. 6 OF 5)</t>
  </si>
  <si>
    <t xml:space="preserve">Nombre unitats independents:  </t>
  </si>
  <si>
    <t xml:space="preserve">Tipologia:  </t>
  </si>
  <si>
    <t>Nombre de finques resultants</t>
  </si>
  <si>
    <t>2, Marcar la resta de caselles si és el cas seguint les instruccions</t>
  </si>
  <si>
    <r>
      <rPr>
        <b/>
        <i/>
        <sz val="10"/>
        <color rgb="FF0000FF"/>
        <rFont val="Arial"/>
        <family val="2"/>
      </rPr>
      <t>OBRES MAJORS</t>
    </r>
    <r>
      <rPr>
        <i/>
        <sz val="10"/>
        <color rgb="FF0000FF"/>
        <rFont val="Arial"/>
        <family val="2"/>
      </rPr>
      <t>: SEGONS FITXA DE CARACTERÍSTIQUES DEL PROJECTE</t>
    </r>
  </si>
  <si>
    <r>
      <rPr>
        <b/>
        <i/>
        <sz val="10"/>
        <color rgb="FF0000FF"/>
        <rFont val="Arial"/>
        <family val="2"/>
      </rPr>
      <t>COMUNICACIONS PRÈVIES</t>
    </r>
    <r>
      <rPr>
        <i/>
        <sz val="10"/>
        <color rgb="FF0000FF"/>
        <rFont val="Arial"/>
        <family val="2"/>
      </rPr>
      <t>: SEGONS PRESSUPOST APORTAT</t>
    </r>
  </si>
  <si>
    <r>
      <rPr>
        <b/>
        <sz val="11"/>
        <color rgb="FF0000FF"/>
        <rFont val="Arial"/>
        <family val="2"/>
      </rPr>
      <t>PRIMERA OCUPACIÓ</t>
    </r>
    <r>
      <rPr>
        <sz val="11"/>
        <color rgb="FF0000FF"/>
        <rFont val="Arial"/>
        <family val="2"/>
      </rPr>
      <t>:</t>
    </r>
  </si>
  <si>
    <r>
      <t xml:space="preserve">Obres de millora de l'habitabilitat i/o reforma de façanes en l'àmbit del </t>
    </r>
    <r>
      <rPr>
        <b/>
        <sz val="11"/>
        <color rgb="FF0000FF"/>
        <rFont val="Arial"/>
        <family val="2"/>
      </rPr>
      <t>Pla Especial del Nucli Històric</t>
    </r>
  </si>
  <si>
    <r>
      <t>Rehabilitació d'habitatges en</t>
    </r>
    <r>
      <rPr>
        <b/>
        <sz val="11"/>
        <color rgb="FF0000FF"/>
        <rFont val="Arial"/>
        <family val="2"/>
      </rPr>
      <t xml:space="preserve"> joves de 18 a 35 anys</t>
    </r>
  </si>
  <si>
    <r>
      <t xml:space="preserve">Obres en </t>
    </r>
    <r>
      <rPr>
        <b/>
        <sz val="11"/>
        <color rgb="FF0000FF"/>
        <rFont val="Arial"/>
        <family val="2"/>
      </rPr>
      <t>habitatges protegits</t>
    </r>
  </si>
  <si>
    <r>
      <t xml:space="preserve">Obres de millora de les condicions </t>
    </r>
    <r>
      <rPr>
        <b/>
        <sz val="11"/>
        <color rgb="FF0000FF"/>
        <rFont val="Arial"/>
        <family val="2"/>
      </rPr>
      <t>d'accés i habitabilitat de discapacitats</t>
    </r>
  </si>
  <si>
    <r>
      <t xml:space="preserve">Obres d'instal·lació de </t>
    </r>
    <r>
      <rPr>
        <b/>
        <sz val="11"/>
        <color rgb="FF0000FF"/>
        <rFont val="Arial"/>
        <family val="2"/>
      </rPr>
      <t>plaques solars o fotovoltàiques</t>
    </r>
  </si>
  <si>
    <r>
      <t>Obres declarades d'</t>
    </r>
    <r>
      <rPr>
        <b/>
        <sz val="11"/>
        <color rgb="FF0000FF"/>
        <rFont val="Arial"/>
        <family val="2"/>
      </rPr>
      <t>especial interès municipal</t>
    </r>
    <r>
      <rPr>
        <sz val="11"/>
        <color rgb="FF0000FF"/>
        <rFont val="Arial"/>
        <family val="2"/>
      </rPr>
      <t xml:space="preserve"> (Prèvia sol·licitud i declaració del Ple)</t>
    </r>
  </si>
  <si>
    <t>* Indicar si s'està al corrent del pagament dels impostos i taxes municipals</t>
  </si>
  <si>
    <t>Només en cas de llicències d'obres i canvis d'ús</t>
  </si>
  <si>
    <t>No marcar en cas de comunicacions prèvies d'obres menors</t>
  </si>
  <si>
    <r>
      <rPr>
        <b/>
        <sz val="11"/>
        <color rgb="FF0000FF"/>
        <rFont val="Arial"/>
        <family val="2"/>
      </rPr>
      <t>LEGALITZACIÓ d'obres executades:</t>
    </r>
    <r>
      <rPr>
        <sz val="11"/>
        <color rgb="FF0000FF"/>
        <rFont val="Arial"/>
        <family val="2"/>
      </rPr>
      <t xml:space="preserve"> ESCOLLIR "SI" O "NO" DE LA LLISTA</t>
    </r>
  </si>
  <si>
    <r>
      <rPr>
        <b/>
        <sz val="11"/>
        <color rgb="FF0000FF"/>
        <rFont val="Arial"/>
        <family val="2"/>
      </rPr>
      <t>CANVÍ D'ÚS</t>
    </r>
    <r>
      <rPr>
        <sz val="11"/>
        <color rgb="FF0000FF"/>
        <rFont val="Arial"/>
        <family val="2"/>
      </rPr>
      <t>: ESCOLLIR QUIN TIPUS DE CANVI D'ÚS DE LA LLISTA</t>
    </r>
  </si>
  <si>
    <t>MÍMIM</t>
  </si>
  <si>
    <t>Gravàmen</t>
  </si>
  <si>
    <t>versió 01-2024</t>
  </si>
  <si>
    <t>TEXT: ÚNICAMENT OMPLIR ELS CAMPS GRISOS AMB REQUADRE MARRÓ</t>
  </si>
  <si>
    <r>
      <t xml:space="preserve">Plaça de la Vila, 9 17400 Breda </t>
    </r>
    <r>
      <rPr>
        <sz val="9"/>
        <color rgb="FF8A6E07"/>
        <rFont val="Calibri"/>
        <family val="2"/>
        <scheme val="minor"/>
      </rPr>
      <t>▪</t>
    </r>
    <r>
      <rPr>
        <sz val="9"/>
        <color rgb="FF8A6E07"/>
        <rFont val="OpenSymbol"/>
      </rPr>
      <t xml:space="preserve"> </t>
    </r>
    <r>
      <rPr>
        <sz val="9"/>
        <color theme="1"/>
        <rFont val="Calibri"/>
        <family val="2"/>
        <scheme val="minor"/>
      </rPr>
      <t xml:space="preserve">972870012 </t>
    </r>
    <r>
      <rPr>
        <sz val="9"/>
        <color rgb="FF8A6E07"/>
        <rFont val="Calibri"/>
        <family val="2"/>
        <scheme val="minor"/>
      </rPr>
      <t>▪</t>
    </r>
    <r>
      <rPr>
        <sz val="9"/>
        <color rgb="FF8A6E07"/>
        <rFont val="OpenSymbol"/>
      </rPr>
      <t xml:space="preserve"> </t>
    </r>
    <r>
      <rPr>
        <sz val="9"/>
        <color theme="1"/>
        <rFont val="Calibri"/>
        <family val="2"/>
        <scheme val="minor"/>
      </rPr>
      <t xml:space="preserve">ajuntament@breda.cat </t>
    </r>
    <r>
      <rPr>
        <sz val="9"/>
        <color rgb="FF8A6E07"/>
        <rFont val="Calibri"/>
        <family val="2"/>
        <scheme val="minor"/>
      </rPr>
      <t>▪</t>
    </r>
    <r>
      <rPr>
        <sz val="9"/>
        <color rgb="FF8A6E07"/>
        <rFont val="OpenSymbol"/>
      </rPr>
      <t xml:space="preserve"> </t>
    </r>
    <r>
      <rPr>
        <b/>
        <sz val="9"/>
        <color rgb="FF8A6E07"/>
        <rFont val="Calibri"/>
        <family val="2"/>
        <scheme val="minor"/>
      </rPr>
      <t>www.breda.cat</t>
    </r>
  </si>
  <si>
    <t>TOTAL ICIO + Taxa</t>
  </si>
  <si>
    <t>FULL D'AUTOLIQUIDACIÓ PER A LLICÈNCIES I COMUNICACIONS PRÈVIES URBANÍSTIQUES</t>
  </si>
  <si>
    <t>1, Marcar el tipus d'actuació la casella de verificació</t>
  </si>
  <si>
    <t>(Mín. 35 €)</t>
  </si>
  <si>
    <t>(Art. 8 OF 5)</t>
  </si>
  <si>
    <t>(Art. 12.2 OF 9)</t>
  </si>
  <si>
    <t>(Art. 6.1 OF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</si>
</sst>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5" tint="-0.249977111117893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i/>
      <sz val="11"/>
      <color rgb="FF0000FF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9"/>
      <color rgb="FF8A6E07"/>
      <name val="Calibri"/>
      <family val="2"/>
      <scheme val="minor"/>
    </font>
    <font>
      <sz val="9"/>
      <color rgb="FF8A6E07"/>
      <name val="OpenSymbol"/>
    </font>
    <font>
      <b/>
      <sz val="9"/>
      <color rgb="FF8A6E07"/>
      <name val="Calibri"/>
      <family val="2"/>
      <scheme val="minor"/>
    </font>
    <font>
      <i/>
      <sz val="11"/>
      <color theme="1"/>
      <name val="Arial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26E0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826E07"/>
      </bottom>
      <diagonal/>
    </border>
    <border>
      <left style="thin">
        <color rgb="FF826E07"/>
      </left>
      <right style="thin">
        <color rgb="FF826E07"/>
      </right>
      <top style="thin">
        <color rgb="FF826E07"/>
      </top>
      <bottom style="thin">
        <color rgb="FF826E07"/>
      </bottom>
      <diagonal/>
    </border>
    <border>
      <left style="thin">
        <color rgb="FF826E07"/>
      </left>
      <right/>
      <top style="thin">
        <color rgb="FF826E07"/>
      </top>
      <bottom style="thin">
        <color rgb="FF826E07"/>
      </bottom>
      <diagonal/>
    </border>
    <border>
      <left/>
      <right/>
      <top style="thin">
        <color rgb="FF826E07"/>
      </top>
      <bottom style="thin">
        <color rgb="FF826E07"/>
      </bottom>
      <diagonal/>
    </border>
    <border>
      <left/>
      <right style="thin">
        <color rgb="FF826E07"/>
      </right>
      <top style="thin">
        <color rgb="FF826E07"/>
      </top>
      <bottom style="thin">
        <color rgb="FF826E07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95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10" fontId="0" fillId="0" borderId="0" xfId="0" applyNumberFormat="1"/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3" borderId="8" xfId="0" applyFont="1" applyFill="1" applyBorder="1" applyProtection="1">
      <protection locked="0"/>
    </xf>
    <xf numFmtId="0" fontId="3" fillId="0" borderId="0" xfId="0" quotePrefix="1" applyFont="1" applyProtection="1">
      <protection locked="0"/>
    </xf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44" fontId="5" fillId="0" borderId="0" xfId="1" applyFont="1" applyFill="1" applyBorder="1" applyProtection="1"/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44" fontId="5" fillId="3" borderId="1" xfId="1" applyFont="1" applyFill="1" applyBorder="1" applyProtection="1"/>
    <xf numFmtId="44" fontId="3" fillId="0" borderId="0" xfId="1" applyFont="1" applyBorder="1" applyProtection="1"/>
    <xf numFmtId="0" fontId="3" fillId="2" borderId="0" xfId="0" applyFont="1" applyFill="1"/>
    <xf numFmtId="0" fontId="3" fillId="0" borderId="10" xfId="0" applyFont="1" applyBorder="1"/>
    <xf numFmtId="0" fontId="3" fillId="0" borderId="5" xfId="0" applyFont="1" applyBorder="1"/>
    <xf numFmtId="0" fontId="3" fillId="0" borderId="7" xfId="0" applyFont="1" applyBorder="1"/>
    <xf numFmtId="0" fontId="6" fillId="2" borderId="0" xfId="0" applyFont="1" applyFill="1"/>
    <xf numFmtId="0" fontId="6" fillId="0" borderId="0" xfId="0" applyFont="1"/>
    <xf numFmtId="0" fontId="3" fillId="0" borderId="3" xfId="0" applyFont="1" applyBorder="1"/>
    <xf numFmtId="44" fontId="10" fillId="3" borderId="1" xfId="3" applyFont="1" applyFill="1" applyBorder="1" applyProtection="1"/>
    <xf numFmtId="0" fontId="3" fillId="0" borderId="9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44" fontId="11" fillId="3" borderId="1" xfId="3" applyFont="1" applyFill="1" applyBorder="1" applyProtection="1"/>
    <xf numFmtId="0" fontId="3" fillId="3" borderId="8" xfId="0" applyFont="1" applyFill="1" applyBorder="1"/>
    <xf numFmtId="0" fontId="7" fillId="3" borderId="8" xfId="0" applyFont="1" applyFill="1" applyBorder="1" applyAlignment="1">
      <alignment horizontal="right"/>
    </xf>
    <xf numFmtId="44" fontId="5" fillId="3" borderId="3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44" fontId="5" fillId="0" borderId="0" xfId="0" applyNumberFormat="1" applyFont="1"/>
    <xf numFmtId="0" fontId="12" fillId="0" borderId="0" xfId="0" quotePrefix="1" applyFont="1"/>
    <xf numFmtId="0" fontId="3" fillId="0" borderId="0" xfId="0" applyFont="1" applyAlignment="1" applyProtection="1">
      <alignment horizontal="center"/>
      <protection locked="0"/>
    </xf>
    <xf numFmtId="44" fontId="3" fillId="0" borderId="0" xfId="0" applyNumberFormat="1" applyFont="1"/>
    <xf numFmtId="44" fontId="3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44" fontId="0" fillId="0" borderId="0" xfId="0" applyNumberFormat="1"/>
    <xf numFmtId="0" fontId="13" fillId="0" borderId="0" xfId="0" applyFont="1"/>
    <xf numFmtId="44" fontId="13" fillId="0" borderId="0" xfId="1" applyFont="1"/>
    <xf numFmtId="0" fontId="14" fillId="0" borderId="12" xfId="0" applyFont="1" applyBorder="1" applyAlignment="1">
      <alignment horizontal="left"/>
    </xf>
    <xf numFmtId="44" fontId="3" fillId="0" borderId="0" xfId="1" applyFont="1" applyFill="1" applyBorder="1" applyAlignment="1" applyProtection="1">
      <protection locked="0"/>
    </xf>
    <xf numFmtId="0" fontId="15" fillId="0" borderId="0" xfId="0" applyFont="1"/>
    <xf numFmtId="0" fontId="16" fillId="0" borderId="0" xfId="0" applyFont="1"/>
    <xf numFmtId="0" fontId="16" fillId="0" borderId="0" xfId="0" applyFont="1" applyProtection="1">
      <protection locked="0"/>
    </xf>
    <xf numFmtId="0" fontId="16" fillId="0" borderId="4" xfId="0" applyFont="1" applyBorder="1"/>
    <xf numFmtId="0" fontId="16" fillId="0" borderId="6" xfId="0" applyFont="1" applyBorder="1"/>
    <xf numFmtId="0" fontId="16" fillId="0" borderId="2" xfId="0" applyFont="1" applyBorder="1"/>
    <xf numFmtId="0" fontId="16" fillId="0" borderId="11" xfId="0" applyFont="1" applyBorder="1"/>
    <xf numFmtId="0" fontId="17" fillId="0" borderId="0" xfId="0" applyFont="1"/>
    <xf numFmtId="0" fontId="18" fillId="0" borderId="0" xfId="0" applyFont="1"/>
    <xf numFmtId="9" fontId="3" fillId="0" borderId="13" xfId="0" applyNumberFormat="1" applyFont="1" applyBorder="1"/>
    <xf numFmtId="9" fontId="3" fillId="0" borderId="9" xfId="0" applyNumberFormat="1" applyFont="1" applyBorder="1"/>
    <xf numFmtId="0" fontId="16" fillId="0" borderId="9" xfId="0" applyFont="1" applyBorder="1"/>
    <xf numFmtId="9" fontId="15" fillId="0" borderId="5" xfId="0" applyNumberFormat="1" applyFont="1" applyBorder="1"/>
    <xf numFmtId="0" fontId="15" fillId="0" borderId="7" xfId="0" applyFont="1" applyBorder="1"/>
    <xf numFmtId="9" fontId="15" fillId="0" borderId="3" xfId="0" applyNumberFormat="1" applyFont="1" applyBorder="1"/>
    <xf numFmtId="0" fontId="7" fillId="3" borderId="8" xfId="0" applyFont="1" applyFill="1" applyBorder="1"/>
    <xf numFmtId="0" fontId="3" fillId="3" borderId="2" xfId="0" applyFont="1" applyFill="1" applyBorder="1"/>
    <xf numFmtId="0" fontId="0" fillId="0" borderId="0" xfId="0" applyAlignment="1">
      <alignment horizontal="left"/>
    </xf>
    <xf numFmtId="0" fontId="3" fillId="0" borderId="14" xfId="0" applyFont="1" applyBorder="1"/>
    <xf numFmtId="0" fontId="3" fillId="0" borderId="14" xfId="0" applyFont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16" fillId="2" borderId="15" xfId="0" applyFont="1" applyFill="1" applyBorder="1" applyProtection="1">
      <protection locked="0"/>
    </xf>
    <xf numFmtId="44" fontId="5" fillId="2" borderId="15" xfId="1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14" fillId="0" borderId="0" xfId="0" applyFont="1" applyAlignment="1">
      <alignment horizontal="left"/>
    </xf>
    <xf numFmtId="0" fontId="3" fillId="2" borderId="15" xfId="0" applyFont="1" applyFill="1" applyBorder="1" applyProtection="1">
      <protection locked="0"/>
    </xf>
    <xf numFmtId="0" fontId="9" fillId="5" borderId="0" xfId="0" applyFont="1" applyFill="1" applyProtection="1">
      <protection locked="0"/>
    </xf>
    <xf numFmtId="0" fontId="9" fillId="5" borderId="0" xfId="0" applyFont="1" applyFill="1"/>
    <xf numFmtId="0" fontId="21" fillId="0" borderId="0" xfId="0" applyFont="1" applyAlignment="1">
      <alignment horizontal="center"/>
    </xf>
    <xf numFmtId="0" fontId="8" fillId="0" borderId="0" xfId="0" applyFont="1"/>
    <xf numFmtId="0" fontId="25" fillId="0" borderId="12" xfId="0" applyFont="1" applyBorder="1" applyAlignment="1">
      <alignment horizontal="right"/>
    </xf>
    <xf numFmtId="10" fontId="25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10" fontId="26" fillId="0" borderId="12" xfId="0" applyNumberFormat="1" applyFont="1" applyBorder="1" applyAlignment="1">
      <alignment horizontal="left"/>
    </xf>
    <xf numFmtId="0" fontId="26" fillId="0" borderId="12" xfId="0" applyFont="1" applyBorder="1"/>
    <xf numFmtId="0" fontId="8" fillId="0" borderId="0" xfId="0" applyFont="1" applyAlignment="1">
      <alignment horizontal="center" wrapText="1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Protection="1">
      <protection locked="0"/>
    </xf>
    <xf numFmtId="0" fontId="3" fillId="0" borderId="0" xfId="0" applyFont="1" applyBorder="1"/>
  </cellXfs>
  <cellStyles count="4">
    <cellStyle name="Euro" xfId="3" xr:uid="{00000000-0005-0000-0000-000000000000}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B6990A"/>
      <color rgb="FF826E0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O$2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checked="Checked" fmlaLink="$O$58" lockText="1" noThreeD="1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Radio" checked="Checked" firstButton="1" fmlaLink="$O$29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36150</xdr:rowOff>
    </xdr:from>
    <xdr:to>
      <xdr:col>5</xdr:col>
      <xdr:colOff>254000</xdr:colOff>
      <xdr:row>3</xdr:row>
      <xdr:rowOff>150470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93" b="12642"/>
        <a:stretch/>
      </xdr:blipFill>
      <xdr:spPr>
        <a:xfrm>
          <a:off x="63502" y="36150"/>
          <a:ext cx="1894415" cy="6752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0</xdr:rowOff>
        </xdr:from>
        <xdr:to>
          <xdr:col>2</xdr:col>
          <xdr:colOff>38100</xdr:colOff>
          <xdr:row>23</xdr:row>
          <xdr:rowOff>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9525</xdr:rowOff>
        </xdr:from>
        <xdr:to>
          <xdr:col>2</xdr:col>
          <xdr:colOff>38100</xdr:colOff>
          <xdr:row>37</xdr:row>
          <xdr:rowOff>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9525</xdr:rowOff>
        </xdr:from>
        <xdr:to>
          <xdr:col>2</xdr:col>
          <xdr:colOff>38100</xdr:colOff>
          <xdr:row>40</xdr:row>
          <xdr:rowOff>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41</xdr:row>
          <xdr:rowOff>9525</xdr:rowOff>
        </xdr:from>
        <xdr:to>
          <xdr:col>2</xdr:col>
          <xdr:colOff>38100</xdr:colOff>
          <xdr:row>42</xdr:row>
          <xdr:rowOff>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0</xdr:rowOff>
        </xdr:from>
        <xdr:to>
          <xdr:col>2</xdr:col>
          <xdr:colOff>28575</xdr:colOff>
          <xdr:row>44</xdr:row>
          <xdr:rowOff>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57</xdr:row>
          <xdr:rowOff>0</xdr:rowOff>
        </xdr:from>
        <xdr:to>
          <xdr:col>4</xdr:col>
          <xdr:colOff>466725</xdr:colOff>
          <xdr:row>58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27</xdr:row>
          <xdr:rowOff>180975</xdr:rowOff>
        </xdr:from>
        <xdr:to>
          <xdr:col>12</xdr:col>
          <xdr:colOff>19050</xdr:colOff>
          <xdr:row>34</xdr:row>
          <xdr:rowOff>28575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BONIFICACIONS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5</xdr:col>
          <xdr:colOff>1619250</xdr:colOff>
          <xdr:row>29</xdr:row>
          <xdr:rowOff>123825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Sense Bonificació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29</xdr:row>
          <xdr:rowOff>57150</xdr:rowOff>
        </xdr:from>
        <xdr:to>
          <xdr:col>5</xdr:col>
          <xdr:colOff>1600200</xdr:colOff>
          <xdr:row>30</xdr:row>
          <xdr:rowOff>142875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Bonificació del 95 %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30</xdr:row>
          <xdr:rowOff>76200</xdr:rowOff>
        </xdr:from>
        <xdr:to>
          <xdr:col>5</xdr:col>
          <xdr:colOff>1609725</xdr:colOff>
          <xdr:row>31</xdr:row>
          <xdr:rowOff>152400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Bonificació del 90 %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31</xdr:row>
          <xdr:rowOff>104775</xdr:rowOff>
        </xdr:from>
        <xdr:to>
          <xdr:col>5</xdr:col>
          <xdr:colOff>1628775</xdr:colOff>
          <xdr:row>32</xdr:row>
          <xdr:rowOff>161925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Bonificació del 50 %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32</xdr:row>
          <xdr:rowOff>114300</xdr:rowOff>
        </xdr:from>
        <xdr:to>
          <xdr:col>5</xdr:col>
          <xdr:colOff>1590675</xdr:colOff>
          <xdr:row>34</xdr:row>
          <xdr:rowOff>9525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Bonificació del 30 %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192857</xdr:colOff>
      <xdr:row>80</xdr:row>
      <xdr:rowOff>58149</xdr:rowOff>
    </xdr:from>
    <xdr:to>
      <xdr:col>15</xdr:col>
      <xdr:colOff>1514475</xdr:colOff>
      <xdr:row>82</xdr:row>
      <xdr:rowOff>15222</xdr:rowOff>
    </xdr:to>
    <xdr:pic>
      <xdr:nvPicPr>
        <xdr:cNvPr id="6" name="Imat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57" y="14102232"/>
          <a:ext cx="8802976" cy="316907"/>
        </a:xfrm>
        <a:prstGeom prst="rect">
          <a:avLst/>
        </a:prstGeom>
      </xdr:spPr>
    </xdr:pic>
    <xdr:clientData/>
  </xdr:twoCellAnchor>
  <xdr:twoCellAnchor editAs="oneCell">
    <xdr:from>
      <xdr:col>19</xdr:col>
      <xdr:colOff>3294872</xdr:colOff>
      <xdr:row>2</xdr:row>
      <xdr:rowOff>165230</xdr:rowOff>
    </xdr:from>
    <xdr:to>
      <xdr:col>19</xdr:col>
      <xdr:colOff>3531989</xdr:colOff>
      <xdr:row>4</xdr:row>
      <xdr:rowOff>19660</xdr:rowOff>
    </xdr:to>
    <xdr:pic>
      <xdr:nvPicPr>
        <xdr:cNvPr id="7" name="Imat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2015" y="534567"/>
          <a:ext cx="237117" cy="25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92"/>
  <sheetViews>
    <sheetView tabSelected="1" zoomScaleNormal="100" workbookViewId="0">
      <selection activeCell="F8" sqref="F8:M8"/>
    </sheetView>
  </sheetViews>
  <sheetFormatPr defaultColWidth="11.42578125" defaultRowHeight="14.25" x14ac:dyDescent="0.2"/>
  <cols>
    <col min="1" max="1" width="3.140625" style="12" customWidth="1"/>
    <col min="2" max="2" width="4.5703125" style="7" customWidth="1"/>
    <col min="3" max="3" width="5.140625" style="7" customWidth="1"/>
    <col min="4" max="4" width="5.28515625" style="12" customWidth="1"/>
    <col min="5" max="5" width="7.42578125" style="12" customWidth="1"/>
    <col min="6" max="6" width="30" style="12" customWidth="1"/>
    <col min="7" max="7" width="8.140625" style="12" customWidth="1"/>
    <col min="8" max="8" width="9.7109375" style="12" customWidth="1"/>
    <col min="9" max="9" width="3" style="12" customWidth="1"/>
    <col min="10" max="11" width="4.85546875" style="12" customWidth="1"/>
    <col min="12" max="12" width="7" style="12" customWidth="1"/>
    <col min="13" max="13" width="17" style="12" customWidth="1"/>
    <col min="14" max="14" width="1.85546875" style="12" customWidth="1"/>
    <col min="15" max="15" width="23" style="8" hidden="1" customWidth="1"/>
    <col min="16" max="16" width="23" style="12" customWidth="1"/>
    <col min="17" max="17" width="4" style="12" customWidth="1"/>
    <col min="18" max="18" width="3.42578125" style="12" customWidth="1"/>
    <col min="19" max="19" width="4.85546875" style="12" customWidth="1"/>
    <col min="20" max="20" width="77.140625" style="51" customWidth="1"/>
    <col min="21" max="24" width="11.42578125" style="12"/>
    <col min="25" max="16384" width="11.42578125" style="7"/>
  </cols>
  <sheetData>
    <row r="1" spans="1:20" x14ac:dyDescent="0.2">
      <c r="P1" s="14" t="s">
        <v>96</v>
      </c>
    </row>
    <row r="3" spans="1:20" ht="15.75" x14ac:dyDescent="0.25">
      <c r="G3" s="80"/>
      <c r="H3" s="80"/>
      <c r="I3" s="80"/>
      <c r="J3" s="80"/>
      <c r="K3" s="80"/>
      <c r="L3" s="80"/>
      <c r="M3" s="80"/>
      <c r="T3" s="50" t="s">
        <v>35</v>
      </c>
    </row>
    <row r="4" spans="1:20" ht="15" thickBot="1" x14ac:dyDescent="0.25">
      <c r="A4" s="68"/>
      <c r="B4" s="69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70"/>
      <c r="P4" s="68"/>
      <c r="T4" s="51" t="s">
        <v>101</v>
      </c>
    </row>
    <row r="6" spans="1:20" ht="32.25" customHeight="1" x14ac:dyDescent="0.25">
      <c r="F6" s="87" t="s">
        <v>100</v>
      </c>
      <c r="G6" s="87"/>
      <c r="H6" s="87"/>
      <c r="I6" s="87"/>
      <c r="J6" s="87"/>
      <c r="K6" s="87"/>
      <c r="L6" s="87"/>
      <c r="M6" s="87"/>
    </row>
    <row r="8" spans="1:20" x14ac:dyDescent="0.2">
      <c r="B8" s="12" t="s">
        <v>0</v>
      </c>
      <c r="C8" s="12"/>
      <c r="F8" s="88"/>
      <c r="G8" s="89"/>
      <c r="H8" s="89"/>
      <c r="I8" s="89"/>
      <c r="J8" s="89"/>
      <c r="K8" s="89"/>
      <c r="L8" s="89"/>
      <c r="M8" s="90"/>
      <c r="N8" s="41"/>
    </row>
    <row r="9" spans="1:20" ht="5.25" customHeight="1" x14ac:dyDescent="0.2">
      <c r="B9" s="12"/>
      <c r="C9" s="12"/>
      <c r="O9" s="9"/>
    </row>
    <row r="10" spans="1:20" x14ac:dyDescent="0.2">
      <c r="B10" s="12" t="s">
        <v>1</v>
      </c>
      <c r="C10" s="12"/>
      <c r="F10" s="88"/>
      <c r="G10" s="89"/>
      <c r="H10" s="89"/>
      <c r="I10" s="89"/>
      <c r="J10" s="89"/>
      <c r="K10" s="89"/>
      <c r="L10" s="89"/>
      <c r="M10" s="90"/>
      <c r="N10" s="41"/>
      <c r="T10" s="51" t="s">
        <v>79</v>
      </c>
    </row>
    <row r="11" spans="1:20" ht="5.25" customHeight="1" x14ac:dyDescent="0.2">
      <c r="B11" s="12"/>
      <c r="C11" s="12"/>
      <c r="O11" s="9"/>
      <c r="T11" s="52"/>
    </row>
    <row r="12" spans="1:20" x14ac:dyDescent="0.2">
      <c r="B12" s="12" t="s">
        <v>4</v>
      </c>
      <c r="C12" s="12"/>
      <c r="F12" s="88"/>
      <c r="G12" s="89"/>
      <c r="H12" s="89"/>
      <c r="I12" s="89"/>
      <c r="J12" s="89"/>
      <c r="K12" s="89"/>
      <c r="L12" s="89"/>
      <c r="M12" s="90"/>
      <c r="N12" s="41"/>
      <c r="T12" s="71" t="s">
        <v>97</v>
      </c>
    </row>
    <row r="13" spans="1:20" ht="5.25" customHeight="1" x14ac:dyDescent="0.2">
      <c r="B13" s="12"/>
      <c r="C13" s="12"/>
      <c r="O13" s="9"/>
    </row>
    <row r="14" spans="1:20" x14ac:dyDescent="0.2">
      <c r="B14" s="12" t="s">
        <v>2</v>
      </c>
      <c r="C14" s="12"/>
      <c r="F14" s="88"/>
      <c r="G14" s="89"/>
      <c r="H14" s="89"/>
      <c r="I14" s="89"/>
      <c r="J14" s="89"/>
      <c r="K14" s="89"/>
      <c r="L14" s="89"/>
      <c r="M14" s="90"/>
      <c r="N14" s="41"/>
    </row>
    <row r="15" spans="1:20" ht="5.25" customHeight="1" x14ac:dyDescent="0.2">
      <c r="B15" s="12"/>
      <c r="C15" s="12"/>
      <c r="O15" s="9"/>
    </row>
    <row r="16" spans="1:20" x14ac:dyDescent="0.2">
      <c r="B16" s="12" t="s">
        <v>3</v>
      </c>
      <c r="C16" s="12"/>
      <c r="F16" s="88"/>
      <c r="G16" s="89"/>
      <c r="H16" s="89"/>
      <c r="I16" s="89"/>
      <c r="J16" s="89"/>
      <c r="K16" s="89"/>
      <c r="L16" s="89"/>
      <c r="M16" s="90"/>
      <c r="N16" s="41"/>
    </row>
    <row r="17" spans="2:21" ht="5.25" customHeight="1" x14ac:dyDescent="0.2">
      <c r="B17" s="12"/>
      <c r="C17" s="12"/>
      <c r="O17" s="9"/>
    </row>
    <row r="18" spans="2:21" x14ac:dyDescent="0.2">
      <c r="B18" s="12" t="s">
        <v>36</v>
      </c>
      <c r="C18" s="12"/>
      <c r="F18" s="88"/>
      <c r="G18" s="89"/>
      <c r="H18" s="89"/>
      <c r="I18" s="89"/>
      <c r="J18" s="89"/>
      <c r="K18" s="89"/>
      <c r="L18" s="89"/>
      <c r="M18" s="90"/>
      <c r="N18" s="41"/>
    </row>
    <row r="20" spans="2:21" ht="15" x14ac:dyDescent="0.25">
      <c r="O20" s="9"/>
      <c r="T20" s="50" t="s">
        <v>39</v>
      </c>
    </row>
    <row r="21" spans="2:21" ht="15" x14ac:dyDescent="0.25">
      <c r="E21" s="13" t="s">
        <v>38</v>
      </c>
      <c r="G21" s="14"/>
      <c r="H21" s="15"/>
      <c r="I21" s="15"/>
      <c r="J21" s="15"/>
      <c r="K21" s="15"/>
      <c r="L21" s="15"/>
      <c r="M21" s="16"/>
      <c r="P21" s="72">
        <v>0</v>
      </c>
      <c r="T21" s="58" t="s">
        <v>80</v>
      </c>
    </row>
    <row r="22" spans="2:21" ht="15" x14ac:dyDescent="0.25">
      <c r="E22" s="13"/>
      <c r="G22" s="14"/>
      <c r="H22" s="14"/>
      <c r="I22" s="14"/>
      <c r="J22" s="14"/>
      <c r="K22" s="14"/>
      <c r="L22" s="14"/>
      <c r="P22" s="17"/>
      <c r="T22" s="58" t="s">
        <v>81</v>
      </c>
    </row>
    <row r="23" spans="2:21" ht="18" customHeight="1" x14ac:dyDescent="0.2">
      <c r="B23" s="74"/>
      <c r="C23" s="12" t="s">
        <v>42</v>
      </c>
      <c r="D23" s="7"/>
    </row>
    <row r="24" spans="2:21" ht="18" customHeight="1" x14ac:dyDescent="0.25">
      <c r="B24" s="74"/>
      <c r="C24" s="12"/>
      <c r="D24" s="7"/>
      <c r="F24" s="7"/>
      <c r="G24" s="14" t="s">
        <v>56</v>
      </c>
      <c r="H24" s="88" t="s">
        <v>62</v>
      </c>
      <c r="I24" s="89"/>
      <c r="J24" s="89"/>
      <c r="K24" s="89"/>
      <c r="L24" s="89"/>
      <c r="M24" s="90"/>
      <c r="T24" s="51" t="s">
        <v>92</v>
      </c>
    </row>
    <row r="25" spans="2:21" ht="18" customHeight="1" x14ac:dyDescent="0.25">
      <c r="B25" s="74"/>
      <c r="C25" s="12"/>
      <c r="D25" s="7"/>
      <c r="F25" s="7"/>
      <c r="G25" s="14" t="s">
        <v>65</v>
      </c>
      <c r="H25" s="88" t="s">
        <v>62</v>
      </c>
      <c r="I25" s="89"/>
      <c r="J25" s="89"/>
      <c r="K25" s="89"/>
      <c r="L25" s="89"/>
      <c r="M25" s="90"/>
      <c r="T25" s="51" t="s">
        <v>93</v>
      </c>
    </row>
    <row r="26" spans="2:21" x14ac:dyDescent="0.2">
      <c r="B26" s="74"/>
    </row>
    <row r="27" spans="2:21" ht="15" x14ac:dyDescent="0.25">
      <c r="B27" s="74"/>
      <c r="F27" s="13" t="s">
        <v>25</v>
      </c>
      <c r="G27" s="18"/>
      <c r="H27" s="48" t="s">
        <v>103</v>
      </c>
      <c r="I27" s="19"/>
      <c r="J27" s="83"/>
      <c r="K27" s="81" t="s">
        <v>95</v>
      </c>
      <c r="L27" s="82">
        <f>BASE_IMPORTS!B5</f>
        <v>3.2500000000000001E-2</v>
      </c>
      <c r="M27" s="16"/>
      <c r="N27" s="18"/>
      <c r="O27" s="8">
        <v>1</v>
      </c>
      <c r="P27" s="20">
        <f>IF(O27=1,(IF(P21*BASE_IMPORTS!B5&lt;BASE_IMPORTS!C5,BASE_IMPORTS!C5,(P21*BASE_IMPORTS!B5))),0)</f>
        <v>0</v>
      </c>
    </row>
    <row r="28" spans="2:21" ht="15" x14ac:dyDescent="0.25">
      <c r="B28" s="74"/>
      <c r="P28" s="21"/>
      <c r="T28" s="50" t="s">
        <v>27</v>
      </c>
    </row>
    <row r="29" spans="2:21" ht="15" x14ac:dyDescent="0.25">
      <c r="B29" s="74"/>
      <c r="D29" s="22"/>
      <c r="E29" s="22"/>
      <c r="F29" s="22"/>
      <c r="G29" s="22"/>
      <c r="H29" s="22"/>
      <c r="I29" s="22"/>
      <c r="J29" s="22"/>
      <c r="K29" s="22"/>
      <c r="L29" s="22"/>
      <c r="O29" s="8">
        <v>1</v>
      </c>
      <c r="R29" s="23"/>
      <c r="S29" s="62">
        <v>0.95</v>
      </c>
      <c r="T29" s="53" t="s">
        <v>88</v>
      </c>
      <c r="U29" s="24"/>
    </row>
    <row r="30" spans="2:21" ht="15" x14ac:dyDescent="0.25">
      <c r="B30" s="74"/>
      <c r="D30" s="22"/>
      <c r="E30" s="22"/>
      <c r="F30" s="22"/>
      <c r="G30" s="22"/>
      <c r="H30" s="22"/>
      <c r="I30" s="22"/>
      <c r="J30" s="22"/>
      <c r="K30" s="22"/>
      <c r="L30" s="22"/>
      <c r="R30" s="23"/>
      <c r="S30" s="63"/>
      <c r="T30" s="54" t="s">
        <v>87</v>
      </c>
      <c r="U30" s="25"/>
    </row>
    <row r="31" spans="2:21" ht="15" x14ac:dyDescent="0.25">
      <c r="B31" s="74"/>
      <c r="D31" s="22"/>
      <c r="E31" s="22"/>
      <c r="F31" s="26">
        <v>1</v>
      </c>
      <c r="G31" s="26"/>
      <c r="H31" s="26"/>
      <c r="I31" s="26"/>
      <c r="J31" s="26"/>
      <c r="K31" s="26"/>
      <c r="L31" s="26"/>
      <c r="M31" s="27"/>
      <c r="N31" s="27"/>
      <c r="O31" s="8" t="b">
        <v>0</v>
      </c>
      <c r="R31" s="23"/>
      <c r="S31" s="64">
        <v>0.9</v>
      </c>
      <c r="T31" s="55" t="s">
        <v>86</v>
      </c>
      <c r="U31" s="28"/>
    </row>
    <row r="32" spans="2:21" ht="15" x14ac:dyDescent="0.25">
      <c r="B32" s="74"/>
      <c r="D32" s="22"/>
      <c r="E32" s="22"/>
      <c r="F32" s="22"/>
      <c r="G32" s="22"/>
      <c r="H32" s="22"/>
      <c r="I32" s="22"/>
      <c r="J32" s="22"/>
      <c r="K32" s="22"/>
      <c r="L32" s="22"/>
      <c r="R32" s="23"/>
      <c r="S32" s="62">
        <v>0.5</v>
      </c>
      <c r="T32" s="53" t="s">
        <v>85</v>
      </c>
      <c r="U32" s="24"/>
    </row>
    <row r="33" spans="2:22" ht="15" x14ac:dyDescent="0.25">
      <c r="B33" s="74"/>
      <c r="D33" s="22"/>
      <c r="E33" s="22"/>
      <c r="F33" s="22"/>
      <c r="G33" s="22"/>
      <c r="H33" s="22"/>
      <c r="I33" s="22"/>
      <c r="J33" s="22"/>
      <c r="K33" s="22"/>
      <c r="L33" s="22"/>
      <c r="P33" s="29">
        <f>IF(O29=1,0,IF(O29=2,(P27*S29)*-1,IF(O29=3,(P27*S31)*-1,IF(O29=4,(P27*S32)*-1,IF(O29=5,(P27*S33)*-1)))))</f>
        <v>0</v>
      </c>
      <c r="R33" s="23"/>
      <c r="S33" s="62">
        <v>0.3</v>
      </c>
      <c r="T33" s="53" t="s">
        <v>83</v>
      </c>
      <c r="U33" s="30"/>
      <c r="V33" s="24"/>
    </row>
    <row r="34" spans="2:22" ht="15" x14ac:dyDescent="0.25">
      <c r="B34" s="74"/>
      <c r="D34" s="22"/>
      <c r="E34" s="22"/>
      <c r="F34" s="22"/>
      <c r="G34" s="22"/>
      <c r="H34" s="22"/>
      <c r="I34" s="22"/>
      <c r="J34" s="22"/>
      <c r="K34" s="22"/>
      <c r="L34" s="22"/>
      <c r="R34" s="23"/>
      <c r="S34" s="59"/>
      <c r="T34" s="56" t="s">
        <v>84</v>
      </c>
      <c r="V34" s="23"/>
    </row>
    <row r="35" spans="2:22" x14ac:dyDescent="0.2">
      <c r="B35" s="74"/>
      <c r="E35" s="92" t="s">
        <v>75</v>
      </c>
      <c r="S35" s="60"/>
      <c r="T35" s="61" t="s">
        <v>89</v>
      </c>
      <c r="U35" s="30"/>
      <c r="V35" s="30"/>
    </row>
    <row r="36" spans="2:22" x14ac:dyDescent="0.2">
      <c r="B36" s="74"/>
    </row>
    <row r="37" spans="2:22" ht="18" customHeight="1" x14ac:dyDescent="0.25">
      <c r="B37" s="74"/>
      <c r="C37" s="12" t="s">
        <v>7</v>
      </c>
      <c r="D37" s="7"/>
      <c r="G37" s="7"/>
      <c r="H37" s="7"/>
      <c r="T37" s="51" t="s">
        <v>82</v>
      </c>
    </row>
    <row r="38" spans="2:22" ht="18" customHeight="1" x14ac:dyDescent="0.2">
      <c r="B38" s="74"/>
      <c r="C38" s="12"/>
      <c r="D38" s="7"/>
      <c r="E38" s="7"/>
      <c r="F38" s="7"/>
      <c r="G38" s="14" t="s">
        <v>77</v>
      </c>
      <c r="H38" s="88" t="s">
        <v>57</v>
      </c>
      <c r="I38" s="89"/>
      <c r="J38" s="89"/>
      <c r="K38" s="89"/>
      <c r="L38" s="89"/>
      <c r="M38" s="90"/>
      <c r="N38" s="7"/>
      <c r="T38" s="57" t="s">
        <v>49</v>
      </c>
    </row>
    <row r="39" spans="2:22" ht="18" customHeight="1" x14ac:dyDescent="0.2">
      <c r="B39" s="74"/>
      <c r="C39" s="12"/>
      <c r="D39" s="7"/>
      <c r="E39" s="7"/>
      <c r="F39" s="7"/>
      <c r="G39" s="14" t="s">
        <v>76</v>
      </c>
      <c r="H39" s="73">
        <v>0</v>
      </c>
      <c r="I39" s="12" t="s">
        <v>51</v>
      </c>
      <c r="J39" s="7"/>
      <c r="T39" s="57" t="s">
        <v>50</v>
      </c>
    </row>
    <row r="40" spans="2:22" ht="18" customHeight="1" x14ac:dyDescent="0.2">
      <c r="B40" s="74"/>
      <c r="C40" s="12" t="s">
        <v>6</v>
      </c>
      <c r="D40" s="7"/>
    </row>
    <row r="41" spans="2:22" ht="18" customHeight="1" x14ac:dyDescent="0.2">
      <c r="B41" s="74"/>
      <c r="C41" s="12"/>
      <c r="D41" s="7"/>
    </row>
    <row r="42" spans="2:22" ht="18" customHeight="1" x14ac:dyDescent="0.2">
      <c r="B42" s="74"/>
      <c r="C42" s="12" t="s">
        <v>24</v>
      </c>
      <c r="D42" s="7"/>
    </row>
    <row r="43" spans="2:22" ht="12" customHeight="1" x14ac:dyDescent="0.2">
      <c r="B43" s="74"/>
      <c r="P43" s="94"/>
    </row>
    <row r="44" spans="2:22" ht="18" customHeight="1" x14ac:dyDescent="0.2">
      <c r="B44" s="74"/>
      <c r="C44" s="7" t="s">
        <v>23</v>
      </c>
      <c r="E44" s="7"/>
      <c r="H44" s="75"/>
      <c r="T44" s="52"/>
    </row>
    <row r="45" spans="2:22" ht="15" customHeight="1" x14ac:dyDescent="0.2">
      <c r="B45" s="74"/>
      <c r="F45" s="31" t="s">
        <v>78</v>
      </c>
      <c r="H45" s="76">
        <v>0</v>
      </c>
      <c r="I45" s="49"/>
      <c r="J45" s="49"/>
      <c r="K45" s="49"/>
      <c r="L45" s="49"/>
      <c r="M45" s="49"/>
      <c r="N45" s="43"/>
    </row>
    <row r="46" spans="2:22" ht="15" customHeight="1" x14ac:dyDescent="0.2">
      <c r="B46" s="74"/>
    </row>
    <row r="47" spans="2:22" ht="15" x14ac:dyDescent="0.25">
      <c r="B47" s="74"/>
      <c r="F47" s="37"/>
      <c r="M47" s="38"/>
      <c r="N47" s="38"/>
      <c r="O47" s="9"/>
      <c r="P47" s="39"/>
    </row>
    <row r="48" spans="2:22" ht="2.25" customHeight="1" x14ac:dyDescent="0.2">
      <c r="B48" s="77"/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7"/>
      <c r="P48" s="78"/>
    </row>
    <row r="49" spans="2:20" ht="18" customHeight="1" x14ac:dyDescent="0.2">
      <c r="B49" s="93"/>
    </row>
    <row r="50" spans="2:20" ht="15" x14ac:dyDescent="0.25">
      <c r="B50" s="74"/>
      <c r="F50" s="31"/>
      <c r="G50" s="18"/>
      <c r="H50" s="18"/>
      <c r="I50" s="18"/>
      <c r="J50" s="18"/>
      <c r="K50" s="18"/>
      <c r="L50" s="18"/>
      <c r="M50" s="18" t="s">
        <v>26</v>
      </c>
      <c r="N50" s="18"/>
      <c r="P50" s="20">
        <f>P27+P33</f>
        <v>0</v>
      </c>
      <c r="T50" s="7"/>
    </row>
    <row r="51" spans="2:20" ht="15" x14ac:dyDescent="0.25">
      <c r="B51" s="74"/>
      <c r="F51" s="31"/>
      <c r="G51" s="18"/>
      <c r="H51" s="18"/>
      <c r="I51" s="18"/>
      <c r="J51" s="18"/>
      <c r="K51" s="18"/>
      <c r="L51" s="18"/>
      <c r="M51" s="18"/>
      <c r="N51" s="18"/>
      <c r="P51" s="18"/>
      <c r="T51" s="7"/>
    </row>
    <row r="52" spans="2:20" ht="15" x14ac:dyDescent="0.25">
      <c r="B52" s="74"/>
      <c r="F52" s="31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T52" s="7"/>
    </row>
    <row r="53" spans="2:20" ht="15" x14ac:dyDescent="0.25">
      <c r="B53" s="74"/>
      <c r="F53" s="32" t="s">
        <v>29</v>
      </c>
      <c r="H53" s="48" t="s">
        <v>105</v>
      </c>
      <c r="I53" s="16"/>
      <c r="J53" s="86"/>
      <c r="K53" s="84" t="s">
        <v>95</v>
      </c>
      <c r="L53" s="85">
        <f>IF(O27=1,BASE_IMPORTS!F5,IF(O27=2,BASE_IMPORTS!F5,IF(O27=3,BASE_IMPORTS!F9,IF(O27=4,0,0))))</f>
        <v>3.8E-3</v>
      </c>
      <c r="M53" s="86" t="s">
        <v>102</v>
      </c>
      <c r="P53" s="33">
        <f>IF(O27=1,BASE_IMPORTS!J23,IF(O27=2,BASE_IMPORTS!J27,IF(O27=3,BASE_IMPORTS!J29,IF(O27=4,35,IF(O27=5,(150+75*H45),0)))))</f>
        <v>35</v>
      </c>
    </row>
    <row r="54" spans="2:20" x14ac:dyDescent="0.2">
      <c r="B54" s="74"/>
    </row>
    <row r="55" spans="2:20" x14ac:dyDescent="0.2">
      <c r="B55" s="74"/>
    </row>
    <row r="56" spans="2:20" ht="15" x14ac:dyDescent="0.25">
      <c r="B56" s="74"/>
      <c r="F56" s="31"/>
      <c r="G56" s="18"/>
      <c r="H56" s="18"/>
      <c r="I56" s="18"/>
      <c r="J56" s="18"/>
      <c r="K56" s="18"/>
      <c r="L56" s="18"/>
      <c r="M56" s="18" t="s">
        <v>99</v>
      </c>
      <c r="N56" s="18"/>
      <c r="P56" s="20">
        <f>P50+P53</f>
        <v>35</v>
      </c>
      <c r="T56" s="7"/>
    </row>
    <row r="57" spans="2:20" x14ac:dyDescent="0.2">
      <c r="B57" s="74"/>
    </row>
    <row r="58" spans="2:20" ht="15" x14ac:dyDescent="0.25">
      <c r="B58" s="74"/>
      <c r="E58" s="22"/>
      <c r="F58" s="32" t="s">
        <v>28</v>
      </c>
      <c r="O58" s="8" t="b">
        <v>1</v>
      </c>
      <c r="T58" s="50" t="s">
        <v>40</v>
      </c>
    </row>
    <row r="59" spans="2:20" ht="15" x14ac:dyDescent="0.25">
      <c r="B59" s="74"/>
      <c r="H59" s="48" t="s">
        <v>104</v>
      </c>
      <c r="I59" s="16"/>
      <c r="J59" s="16"/>
      <c r="K59" s="16"/>
      <c r="L59" s="16"/>
      <c r="M59" s="16"/>
      <c r="N59" s="42"/>
      <c r="P59" s="33">
        <f>IF(O58=FALSE,0,IF(P21*2%&lt;150,150,P21*2%))</f>
        <v>150</v>
      </c>
      <c r="T59" s="51" t="s">
        <v>90</v>
      </c>
    </row>
    <row r="60" spans="2:20" x14ac:dyDescent="0.2">
      <c r="B60" s="74"/>
      <c r="T60" s="51" t="s">
        <v>91</v>
      </c>
    </row>
    <row r="61" spans="2:20" ht="2.25" customHeight="1" x14ac:dyDescent="0.2">
      <c r="B61" s="77"/>
      <c r="C61" s="7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7"/>
      <c r="P61" s="78"/>
    </row>
    <row r="62" spans="2:20" ht="15" customHeight="1" x14ac:dyDescent="0.2">
      <c r="B62" s="93"/>
    </row>
    <row r="63" spans="2:20" ht="15" x14ac:dyDescent="0.25">
      <c r="B63" s="93"/>
      <c r="D63" s="32"/>
      <c r="E63" s="32"/>
    </row>
    <row r="64" spans="2:20" ht="15" x14ac:dyDescent="0.25">
      <c r="B64" s="93"/>
      <c r="D64" s="66"/>
      <c r="E64" s="34"/>
      <c r="F64" s="65" t="s">
        <v>34</v>
      </c>
      <c r="G64" s="34"/>
      <c r="H64" s="34"/>
      <c r="I64" s="34"/>
      <c r="J64" s="34"/>
      <c r="K64" s="34"/>
      <c r="L64" s="34"/>
      <c r="M64" s="35"/>
      <c r="N64" s="35"/>
      <c r="O64" s="10"/>
      <c r="P64" s="36">
        <f>SUM(P50+P53+P59)</f>
        <v>185</v>
      </c>
    </row>
    <row r="65" spans="2:16" ht="15" x14ac:dyDescent="0.25">
      <c r="F65" s="37"/>
      <c r="M65" s="38"/>
      <c r="N65" s="38"/>
      <c r="O65" s="9"/>
      <c r="P65" s="39"/>
    </row>
    <row r="66" spans="2:16" ht="15" x14ac:dyDescent="0.25">
      <c r="F66" s="37"/>
      <c r="M66" s="38"/>
      <c r="N66" s="38"/>
      <c r="O66" s="9"/>
      <c r="P66" s="39"/>
    </row>
    <row r="67" spans="2:16" ht="15" x14ac:dyDescent="0.25">
      <c r="F67" s="37"/>
      <c r="M67" s="38"/>
      <c r="N67" s="38"/>
      <c r="O67" s="9"/>
      <c r="P67" s="39"/>
    </row>
    <row r="68" spans="2:16" ht="15" x14ac:dyDescent="0.25">
      <c r="F68" s="37"/>
      <c r="M68" s="38"/>
      <c r="N68" s="38"/>
      <c r="O68" s="9"/>
      <c r="P68" s="39"/>
    </row>
    <row r="69" spans="2:16" ht="15" x14ac:dyDescent="0.25">
      <c r="F69" s="37"/>
      <c r="M69" s="38"/>
      <c r="N69" s="38"/>
      <c r="O69" s="9"/>
      <c r="P69" s="39"/>
    </row>
    <row r="70" spans="2:16" ht="15" x14ac:dyDescent="0.25">
      <c r="F70" s="37"/>
      <c r="M70" s="38"/>
      <c r="N70" s="38"/>
      <c r="O70" s="9"/>
      <c r="P70" s="39"/>
    </row>
    <row r="71" spans="2:16" ht="2.25" customHeight="1" x14ac:dyDescent="0.2">
      <c r="B71" s="77"/>
      <c r="C71" s="77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7"/>
      <c r="P71" s="78"/>
    </row>
    <row r="72" spans="2:16" x14ac:dyDescent="0.2">
      <c r="B72" s="7" t="s">
        <v>32</v>
      </c>
    </row>
    <row r="73" spans="2:16" x14ac:dyDescent="0.2">
      <c r="B73" s="11" t="s">
        <v>41</v>
      </c>
    </row>
    <row r="74" spans="2:16" x14ac:dyDescent="0.2">
      <c r="B74" s="11" t="s">
        <v>33</v>
      </c>
    </row>
    <row r="75" spans="2:16" ht="57.75" customHeight="1" x14ac:dyDescent="0.2">
      <c r="E75" s="91" t="s">
        <v>31</v>
      </c>
      <c r="F75" s="91"/>
      <c r="G75" s="91"/>
      <c r="H75" s="91"/>
      <c r="I75" s="91"/>
      <c r="J75" s="91"/>
      <c r="K75" s="91"/>
      <c r="L75" s="91"/>
      <c r="M75" s="91"/>
      <c r="N75" s="44"/>
    </row>
    <row r="83" spans="8:8" ht="15" x14ac:dyDescent="0.25">
      <c r="H83" s="79" t="s">
        <v>98</v>
      </c>
    </row>
    <row r="92" spans="8:8" x14ac:dyDescent="0.2">
      <c r="H92" s="7"/>
    </row>
  </sheetData>
  <sheetProtection algorithmName="SHA-512" hashValue="rL+AbRZF9DKTTpoPX9Xn0HSO2RKtDGOoR3A6ErvFAgT7AfPrHXkRj1ClAU3UqLSc/wKvCePFFj5YicTC5eIk4g==" saltValue="Sy5X9822FDTACp1PN7VNFw==" spinCount="100000" sheet="1" selectLockedCells="1"/>
  <mergeCells count="11">
    <mergeCell ref="F6:M6"/>
    <mergeCell ref="F12:M12"/>
    <mergeCell ref="F10:M10"/>
    <mergeCell ref="F8:M8"/>
    <mergeCell ref="E75:M75"/>
    <mergeCell ref="F18:M18"/>
    <mergeCell ref="F16:M16"/>
    <mergeCell ref="F14:M14"/>
    <mergeCell ref="H38:M38"/>
    <mergeCell ref="H24:M24"/>
    <mergeCell ref="H25:M25"/>
  </mergeCells>
  <pageMargins left="0.7" right="0.54" top="0.75" bottom="0.75" header="0.3" footer="0.3"/>
  <pageSetup paperSize="9" scale="61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Option Button 32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0</xdr:rowOff>
                  </from>
                  <to>
                    <xdr:col>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Option Button 3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9525</xdr:rowOff>
                  </from>
                  <to>
                    <xdr:col>2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Option Button 34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39</xdr:row>
                    <xdr:rowOff>9525</xdr:rowOff>
                  </from>
                  <to>
                    <xdr:col>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Option Button 35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41</xdr:row>
                    <xdr:rowOff>9525</xdr:rowOff>
                  </from>
                  <to>
                    <xdr:col>2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Option Button 36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0</xdr:rowOff>
                  </from>
                  <to>
                    <xdr:col>2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4</xdr:col>
                    <xdr:colOff>161925</xdr:colOff>
                    <xdr:row>57</xdr:row>
                    <xdr:rowOff>0</xdr:rowOff>
                  </from>
                  <to>
                    <xdr:col>4</xdr:col>
                    <xdr:colOff>466725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Group Box 24">
              <controlPr defaultSize="0" autoFill="0" autoPict="0">
                <anchor moveWithCells="1" sizeWithCells="1">
                  <from>
                    <xdr:col>2</xdr:col>
                    <xdr:colOff>323850</xdr:colOff>
                    <xdr:row>27</xdr:row>
                    <xdr:rowOff>180975</xdr:rowOff>
                  </from>
                  <to>
                    <xdr:col>12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Option Button 2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5</xdr:col>
                    <xdr:colOff>1619250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Option Button 2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57150</xdr:rowOff>
                  </from>
                  <to>
                    <xdr:col>5</xdr:col>
                    <xdr:colOff>1600200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Option Button 2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76200</xdr:rowOff>
                  </from>
                  <to>
                    <xdr:col>5</xdr:col>
                    <xdr:colOff>1609725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Option Button 2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104775</xdr:rowOff>
                  </from>
                  <to>
                    <xdr:col>5</xdr:col>
                    <xdr:colOff>1628775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Option Button 2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114300</xdr:rowOff>
                  </from>
                  <to>
                    <xdr:col>5</xdr:col>
                    <xdr:colOff>1590675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- ESCOLLIR -" xr:uid="{54E6F090-C93D-4C23-8A77-EC51B613F448}">
          <x14:formula1>
            <xm:f>BASE_IMPORTS!$E$31:$E$33</xm:f>
          </x14:formula1>
          <xm:sqref>H24:M24</xm:sqref>
        </x14:dataValidation>
        <x14:dataValidation type="list" allowBlank="1" showInputMessage="1" showErrorMessage="1" xr:uid="{1907D8F3-F9C3-46A4-A1E4-0C375D859F06}">
          <x14:formula1>
            <xm:f>BASE_IMPORTS!$E$36:$E$39</xm:f>
          </x14:formula1>
          <xm:sqref>H25:M36</xm:sqref>
        </x14:dataValidation>
        <x14:dataValidation type="list" allowBlank="1" showInputMessage="1" showErrorMessage="1" xr:uid="{87304275-56E4-4F96-9BBF-1307014BDA77}">
          <x14:formula1>
            <xm:f>BASE_IMPORTS!$E$23:$E$28</xm:f>
          </x14:formula1>
          <xm:sqref>H38:M38</xm:sqref>
        </x14:dataValidation>
        <x14:dataValidation type="list" allowBlank="1" showInputMessage="1" showErrorMessage="1" xr:uid="{599EA88D-1DF4-4B62-BC72-4D7351B42467}">
          <x14:formula1>
            <xm:f>BASE_IMPORTS!$E$31:$E$33</xm:f>
          </x14:formula1>
          <xm:sqref>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M39"/>
  <sheetViews>
    <sheetView workbookViewId="0">
      <selection activeCell="K23" sqref="K23"/>
    </sheetView>
  </sheetViews>
  <sheetFormatPr defaultColWidth="11.42578125" defaultRowHeight="15" x14ac:dyDescent="0.25"/>
  <cols>
    <col min="1" max="1" width="12.28515625" customWidth="1"/>
    <col min="5" max="5" width="17.140625" customWidth="1"/>
    <col min="6" max="6" width="20.42578125" customWidth="1"/>
    <col min="9" max="9" width="29.5703125" customWidth="1"/>
    <col min="10" max="10" width="12.85546875" customWidth="1"/>
    <col min="11" max="11" width="12" bestFit="1" customWidth="1"/>
  </cols>
  <sheetData>
    <row r="2" spans="1:9" x14ac:dyDescent="0.25">
      <c r="A2" t="s">
        <v>37</v>
      </c>
    </row>
    <row r="3" spans="1:9" x14ac:dyDescent="0.25">
      <c r="A3" s="3" t="s">
        <v>8</v>
      </c>
      <c r="B3" s="5"/>
      <c r="C3" s="4"/>
      <c r="E3" s="3" t="s">
        <v>10</v>
      </c>
      <c r="F3" s="5"/>
      <c r="G3" s="4"/>
    </row>
    <row r="4" spans="1:9" x14ac:dyDescent="0.25">
      <c r="B4" s="2" t="s">
        <v>15</v>
      </c>
      <c r="C4" s="2" t="s">
        <v>30</v>
      </c>
      <c r="E4" s="2"/>
      <c r="F4" s="2" t="s">
        <v>15</v>
      </c>
      <c r="G4" s="2" t="s">
        <v>16</v>
      </c>
      <c r="H4" s="2" t="s">
        <v>52</v>
      </c>
    </row>
    <row r="5" spans="1:9" x14ac:dyDescent="0.25">
      <c r="A5" t="s">
        <v>9</v>
      </c>
      <c r="B5" s="6">
        <v>3.2500000000000001E-2</v>
      </c>
      <c r="C5" s="1">
        <v>0</v>
      </c>
      <c r="E5" t="s">
        <v>5</v>
      </c>
      <c r="F5" s="6">
        <v>3.8E-3</v>
      </c>
      <c r="G5">
        <v>35</v>
      </c>
    </row>
    <row r="6" spans="1:9" x14ac:dyDescent="0.25">
      <c r="E6" t="s">
        <v>11</v>
      </c>
      <c r="F6" s="6"/>
      <c r="H6">
        <v>100</v>
      </c>
      <c r="I6" t="s">
        <v>53</v>
      </c>
    </row>
    <row r="7" spans="1:9" x14ac:dyDescent="0.25">
      <c r="F7" s="6"/>
      <c r="H7">
        <v>200</v>
      </c>
      <c r="I7" t="s">
        <v>54</v>
      </c>
    </row>
    <row r="8" spans="1:9" x14ac:dyDescent="0.25">
      <c r="F8" s="6"/>
      <c r="H8">
        <v>150</v>
      </c>
      <c r="I8" t="s">
        <v>55</v>
      </c>
    </row>
    <row r="9" spans="1:9" x14ac:dyDescent="0.25">
      <c r="E9" t="s">
        <v>12</v>
      </c>
      <c r="F9" s="6">
        <v>3.8E-3</v>
      </c>
      <c r="G9">
        <v>35</v>
      </c>
    </row>
    <row r="10" spans="1:9" x14ac:dyDescent="0.25">
      <c r="E10" t="s">
        <v>13</v>
      </c>
      <c r="F10" s="6">
        <v>3.8E-3</v>
      </c>
      <c r="G10">
        <v>35</v>
      </c>
    </row>
    <row r="11" spans="1:9" x14ac:dyDescent="0.25">
      <c r="E11" t="s">
        <v>14</v>
      </c>
      <c r="F11" s="6">
        <v>0</v>
      </c>
      <c r="G11">
        <v>35</v>
      </c>
    </row>
    <row r="12" spans="1:9" x14ac:dyDescent="0.25">
      <c r="E12" t="s">
        <v>17</v>
      </c>
      <c r="F12" s="6"/>
    </row>
    <row r="13" spans="1:9" x14ac:dyDescent="0.25">
      <c r="E13" t="s">
        <v>18</v>
      </c>
      <c r="F13" s="6">
        <v>3.8E-3</v>
      </c>
      <c r="G13">
        <v>35</v>
      </c>
    </row>
    <row r="14" spans="1:9" x14ac:dyDescent="0.25">
      <c r="E14" t="s">
        <v>19</v>
      </c>
      <c r="F14" s="6">
        <v>3.8E-3</v>
      </c>
      <c r="G14">
        <v>35</v>
      </c>
    </row>
    <row r="18" spans="5:13" x14ac:dyDescent="0.25">
      <c r="E18" t="s">
        <v>20</v>
      </c>
      <c r="F18" t="s">
        <v>21</v>
      </c>
      <c r="G18">
        <v>50</v>
      </c>
      <c r="I18" s="46" t="s">
        <v>66</v>
      </c>
    </row>
    <row r="19" spans="5:13" x14ac:dyDescent="0.25">
      <c r="F19" t="s">
        <v>22</v>
      </c>
      <c r="G19">
        <v>28</v>
      </c>
      <c r="I19" t="s">
        <v>67</v>
      </c>
      <c r="J19" s="45">
        <f>IF(OBRES!P21*F5&lt;G5,G5,OBRES!P21*F5)</f>
        <v>35</v>
      </c>
      <c r="K19" s="2"/>
    </row>
    <row r="20" spans="5:13" x14ac:dyDescent="0.25">
      <c r="I20" t="s">
        <v>72</v>
      </c>
      <c r="J20">
        <f>IF(OBRES!P21&lt;10000,1.25,IF(OBRES!P21&lt;50000,1,0.75))</f>
        <v>1.25</v>
      </c>
      <c r="K20" s="1">
        <f>OBRES!P21*J20/100</f>
        <v>0</v>
      </c>
      <c r="L20" s="1">
        <v>60</v>
      </c>
      <c r="M20" s="67" t="s">
        <v>94</v>
      </c>
    </row>
    <row r="21" spans="5:13" x14ac:dyDescent="0.25">
      <c r="I21" t="s">
        <v>71</v>
      </c>
      <c r="J21" s="1">
        <f>IF(OBRES!H24="SI",(IF(K20&lt;L20,L20,K20)),0)</f>
        <v>0</v>
      </c>
    </row>
    <row r="22" spans="5:13" x14ac:dyDescent="0.25">
      <c r="E22" t="s">
        <v>11</v>
      </c>
      <c r="G22" t="s">
        <v>47</v>
      </c>
      <c r="I22" t="s">
        <v>73</v>
      </c>
      <c r="J22">
        <f>IF(OBRES!H25:M25="NO",0,IF(OBRES!H25="CANVI A ÚS RESIDENCIAL",100,IF(OBRES!H25="CANVI A ALTRES USOS",50,0)))</f>
        <v>0</v>
      </c>
    </row>
    <row r="23" spans="5:13" x14ac:dyDescent="0.25">
      <c r="E23" s="40" t="s">
        <v>57</v>
      </c>
      <c r="I23" s="46" t="s">
        <v>74</v>
      </c>
      <c r="J23" s="47">
        <f>(IF(J19&gt;J21,J19,IF(J21&gt;J19,J21,J19)))+J22</f>
        <v>35</v>
      </c>
      <c r="K23" s="45"/>
    </row>
    <row r="24" spans="5:13" x14ac:dyDescent="0.25">
      <c r="E24" t="s">
        <v>43</v>
      </c>
      <c r="G24">
        <v>100</v>
      </c>
    </row>
    <row r="25" spans="5:13" x14ac:dyDescent="0.25">
      <c r="E25" t="s">
        <v>48</v>
      </c>
      <c r="G25">
        <v>200</v>
      </c>
      <c r="I25" t="s">
        <v>68</v>
      </c>
      <c r="J25" s="1">
        <f>IF(OBRES!H38=E24,G24,IF(OBRES!H38=BASE_IMPORTS!E25,G25,IF(OBRES!H38=BASE_IMPORTS!E26,BASE_IMPORTS!G26,IF(OBRES!H38=BASE_IMPORTS!E27,BASE_IMPORTS!G27,IF(OBRES!H38=BASE_IMPORTS!E28,BASE_IMPORTS!G28,0)))))</f>
        <v>0</v>
      </c>
    </row>
    <row r="26" spans="5:13" x14ac:dyDescent="0.25">
      <c r="E26" t="s">
        <v>44</v>
      </c>
      <c r="G26">
        <v>150</v>
      </c>
      <c r="I26" t="s">
        <v>51</v>
      </c>
      <c r="J26" s="2" t="str">
        <f>IF(OBRES!H39=0,"1",OBRES!H39)</f>
        <v>1</v>
      </c>
    </row>
    <row r="27" spans="5:13" x14ac:dyDescent="0.25">
      <c r="E27" t="s">
        <v>45</v>
      </c>
      <c r="G27">
        <v>150</v>
      </c>
      <c r="I27" s="46" t="s">
        <v>74</v>
      </c>
      <c r="J27" s="47">
        <f>J25*J26</f>
        <v>0</v>
      </c>
    </row>
    <row r="28" spans="5:13" x14ac:dyDescent="0.25">
      <c r="E28" t="s">
        <v>46</v>
      </c>
      <c r="G28">
        <v>150</v>
      </c>
    </row>
    <row r="29" spans="5:13" x14ac:dyDescent="0.25">
      <c r="I29" t="s">
        <v>69</v>
      </c>
      <c r="J29" s="45">
        <f>IF(OBRES!P21*F9&lt;G9,G9,OBRES!P21*F9)</f>
        <v>35</v>
      </c>
    </row>
    <row r="30" spans="5:13" x14ac:dyDescent="0.25">
      <c r="E30" t="s">
        <v>58</v>
      </c>
    </row>
    <row r="31" spans="5:13" x14ac:dyDescent="0.25">
      <c r="E31" s="40" t="s">
        <v>62</v>
      </c>
    </row>
    <row r="32" spans="5:13" x14ac:dyDescent="0.25">
      <c r="E32" t="s">
        <v>59</v>
      </c>
    </row>
    <row r="33" spans="5:9" x14ac:dyDescent="0.25">
      <c r="E33" t="s">
        <v>60</v>
      </c>
      <c r="I33" t="s">
        <v>70</v>
      </c>
    </row>
    <row r="35" spans="5:9" x14ac:dyDescent="0.25">
      <c r="E35" t="s">
        <v>61</v>
      </c>
    </row>
    <row r="36" spans="5:9" x14ac:dyDescent="0.25">
      <c r="E36" s="40" t="s">
        <v>62</v>
      </c>
    </row>
    <row r="37" spans="5:9" x14ac:dyDescent="0.25">
      <c r="E37" t="s">
        <v>60</v>
      </c>
    </row>
    <row r="38" spans="5:9" x14ac:dyDescent="0.25">
      <c r="E38" t="s">
        <v>63</v>
      </c>
    </row>
    <row r="39" spans="5:9" x14ac:dyDescent="0.25">
      <c r="E39" t="s">
        <v>64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OBRES</vt:lpstr>
      <vt:lpstr>BASE_IMPORTS</vt:lpstr>
      <vt:lpstr>OBRES!Àrea_d'impressió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XRODA</dc:creator>
  <cp:lastModifiedBy>_AJUNTAMENT DE BREDA</cp:lastModifiedBy>
  <cp:lastPrinted>2024-05-31T11:34:23Z</cp:lastPrinted>
  <dcterms:created xsi:type="dcterms:W3CDTF">2021-01-11T13:57:37Z</dcterms:created>
  <dcterms:modified xsi:type="dcterms:W3CDTF">2024-05-31T11:45:09Z</dcterms:modified>
</cp:coreProperties>
</file>